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bele\Desktop\BOARD Rooftop Solar Documents\NOCSOBI REPORTS\"/>
    </mc:Choice>
  </mc:AlternateContent>
  <xr:revisionPtr revIDLastSave="0" documentId="8_{E41EFBEA-C0DF-4880-8506-DDD43D96DBD0}" xr6:coauthVersionLast="47" xr6:coauthVersionMax="47" xr10:uidLastSave="{00000000-0000-0000-0000-000000000000}"/>
  <bookViews>
    <workbookView xWindow="-110" yWindow="-110" windowWidth="19420" windowHeight="10420" xr2:uid="{B3FE534E-6043-4B6A-AADC-6D7B31C5AB8B}"/>
  </bookViews>
  <sheets>
    <sheet name="KIDJA" sheetId="2" r:id="rId1"/>
    <sheet name="KHAYA-LA-BANTU" sheetId="3" r:id="rId2"/>
    <sheet name="SKATE PARK" sheetId="4" r:id="rId3"/>
    <sheet name="DEDAT METLIFE TOWERS" sheetId="5" r:id="rId4"/>
    <sheet name="MSCC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C11" i="2"/>
  <c r="O8" i="6"/>
  <c r="O10" i="6" s="1"/>
  <c r="I16" i="4"/>
  <c r="N13" i="4"/>
  <c r="N13" i="5"/>
  <c r="N11" i="5"/>
  <c r="B11" i="5"/>
  <c r="C11" i="5"/>
  <c r="B10" i="5"/>
  <c r="D9" i="5"/>
  <c r="N8" i="5"/>
  <c r="N12" i="5" s="1"/>
  <c r="N9" i="5"/>
  <c r="O9" i="6"/>
  <c r="O11" i="6"/>
  <c r="N8" i="4"/>
  <c r="N9" i="4"/>
  <c r="N10" i="3"/>
  <c r="N9" i="3"/>
  <c r="N8" i="6"/>
  <c r="J9" i="6"/>
  <c r="K9" i="6"/>
  <c r="K13" i="6" s="1"/>
  <c r="L9" i="6"/>
  <c r="M9" i="6"/>
  <c r="M11" i="6" s="1"/>
  <c r="N9" i="6"/>
  <c r="N11" i="6" s="1"/>
  <c r="I9" i="6"/>
  <c r="I11" i="6" s="1"/>
  <c r="I8" i="6"/>
  <c r="I10" i="6" s="1"/>
  <c r="J16" i="6"/>
  <c r="H16" i="6" s="1"/>
  <c r="G16" i="6"/>
  <c r="N13" i="6"/>
  <c r="M13" i="6"/>
  <c r="L13" i="6"/>
  <c r="J13" i="6"/>
  <c r="H13" i="6"/>
  <c r="G13" i="6"/>
  <c r="F13" i="6"/>
  <c r="E13" i="6"/>
  <c r="D13" i="6"/>
  <c r="H12" i="6"/>
  <c r="G12" i="6"/>
  <c r="F12" i="6"/>
  <c r="E12" i="6"/>
  <c r="D12" i="6"/>
  <c r="C12" i="6"/>
  <c r="L11" i="6"/>
  <c r="K11" i="6"/>
  <c r="J11" i="6"/>
  <c r="H11" i="6"/>
  <c r="G11" i="6"/>
  <c r="F11" i="6"/>
  <c r="E11" i="6"/>
  <c r="D11" i="6"/>
  <c r="H10" i="6"/>
  <c r="G10" i="6"/>
  <c r="F10" i="6"/>
  <c r="E10" i="6"/>
  <c r="D10" i="6"/>
  <c r="C10" i="6"/>
  <c r="I16" i="5"/>
  <c r="F16" i="5"/>
  <c r="K12" i="5"/>
  <c r="J12" i="5"/>
  <c r="I12" i="5"/>
  <c r="H12" i="5"/>
  <c r="G12" i="5"/>
  <c r="F12" i="5"/>
  <c r="E12" i="5"/>
  <c r="D12" i="5"/>
  <c r="C12" i="5"/>
  <c r="B12" i="5"/>
  <c r="K10" i="5"/>
  <c r="J10" i="5"/>
  <c r="I10" i="5"/>
  <c r="H10" i="5"/>
  <c r="G10" i="5"/>
  <c r="F10" i="5"/>
  <c r="E10" i="5"/>
  <c r="D10" i="5"/>
  <c r="C10" i="5"/>
  <c r="L8" i="5"/>
  <c r="L12" i="5" s="1"/>
  <c r="F16" i="4"/>
  <c r="I17" i="3"/>
  <c r="G17" i="3" s="1"/>
  <c r="J17" i="2"/>
  <c r="K12" i="4"/>
  <c r="J12" i="4"/>
  <c r="I12" i="4"/>
  <c r="H12" i="4"/>
  <c r="G12" i="4"/>
  <c r="F12" i="4"/>
  <c r="E12" i="4"/>
  <c r="D12" i="4"/>
  <c r="C12" i="4"/>
  <c r="B12" i="4"/>
  <c r="K10" i="4"/>
  <c r="J10" i="4"/>
  <c r="I10" i="4"/>
  <c r="H10" i="4"/>
  <c r="G10" i="4"/>
  <c r="F10" i="4"/>
  <c r="E10" i="4"/>
  <c r="D10" i="4"/>
  <c r="C10" i="4"/>
  <c r="B10" i="4"/>
  <c r="L8" i="4"/>
  <c r="L12" i="4" s="1"/>
  <c r="B11" i="3"/>
  <c r="F17" i="3"/>
  <c r="K13" i="3"/>
  <c r="J13" i="3"/>
  <c r="I13" i="3"/>
  <c r="H13" i="3"/>
  <c r="G13" i="3"/>
  <c r="F13" i="3"/>
  <c r="E13" i="3"/>
  <c r="D13" i="3"/>
  <c r="C13" i="3"/>
  <c r="B13" i="3"/>
  <c r="K11" i="3"/>
  <c r="J11" i="3"/>
  <c r="I11" i="3"/>
  <c r="H11" i="3"/>
  <c r="G11" i="3"/>
  <c r="F11" i="3"/>
  <c r="E11" i="3"/>
  <c r="D11" i="3"/>
  <c r="C11" i="3"/>
  <c r="L9" i="3"/>
  <c r="L13" i="3" s="1"/>
  <c r="E13" i="2"/>
  <c r="F13" i="2"/>
  <c r="H13" i="2"/>
  <c r="I13" i="2"/>
  <c r="J13" i="2"/>
  <c r="K13" i="2"/>
  <c r="L13" i="2"/>
  <c r="D13" i="2"/>
  <c r="G17" i="2"/>
  <c r="O12" i="6" l="1"/>
  <c r="I13" i="6"/>
  <c r="J8" i="6"/>
  <c r="I12" i="6"/>
  <c r="M8" i="5"/>
  <c r="L10" i="5"/>
  <c r="N10" i="5"/>
  <c r="M8" i="4"/>
  <c r="L10" i="4"/>
  <c r="L11" i="3"/>
  <c r="M9" i="3"/>
  <c r="C13" i="2"/>
  <c r="C10" i="2"/>
  <c r="D11" i="2"/>
  <c r="E11" i="2"/>
  <c r="F11" i="2"/>
  <c r="H11" i="2"/>
  <c r="I11" i="2"/>
  <c r="J11" i="2"/>
  <c r="K11" i="2"/>
  <c r="L11" i="2"/>
  <c r="J10" i="6" l="1"/>
  <c r="J12" i="6"/>
  <c r="K8" i="6"/>
  <c r="M12" i="5"/>
  <c r="M10" i="5"/>
  <c r="M12" i="4"/>
  <c r="M10" i="4"/>
  <c r="M13" i="3"/>
  <c r="M11" i="3"/>
  <c r="C14" i="2"/>
  <c r="K12" i="6" l="1"/>
  <c r="K10" i="6"/>
  <c r="L8" i="6"/>
  <c r="M8" i="6" s="1"/>
  <c r="H9" i="6"/>
  <c r="G9" i="6"/>
  <c r="F9" i="6"/>
  <c r="E9" i="6"/>
  <c r="D9" i="6"/>
  <c r="C9" i="6"/>
  <c r="K9" i="5"/>
  <c r="J9" i="5"/>
  <c r="I9" i="5"/>
  <c r="H9" i="5"/>
  <c r="G9" i="5"/>
  <c r="F9" i="5"/>
  <c r="E9" i="5"/>
  <c r="C9" i="5"/>
  <c r="B9" i="5"/>
  <c r="K9" i="4"/>
  <c r="J9" i="4"/>
  <c r="I9" i="4"/>
  <c r="H9" i="4"/>
  <c r="G9" i="4"/>
  <c r="F9" i="4"/>
  <c r="E9" i="4"/>
  <c r="D9" i="4"/>
  <c r="C9" i="4"/>
  <c r="B9" i="4"/>
  <c r="K10" i="3"/>
  <c r="J10" i="3"/>
  <c r="I10" i="3"/>
  <c r="H10" i="3"/>
  <c r="G10" i="3"/>
  <c r="E10" i="3"/>
  <c r="D10" i="3"/>
  <c r="C10" i="3"/>
  <c r="B10" i="3"/>
  <c r="F10" i="3"/>
  <c r="G9" i="2"/>
  <c r="L10" i="2"/>
  <c r="L14" i="2" s="1"/>
  <c r="K10" i="2"/>
  <c r="K14" i="2" s="1"/>
  <c r="J10" i="2"/>
  <c r="J14" i="2" s="1"/>
  <c r="I10" i="2"/>
  <c r="I14" i="2" s="1"/>
  <c r="H10" i="2"/>
  <c r="H14" i="2" s="1"/>
  <c r="F10" i="2"/>
  <c r="F14" i="2" s="1"/>
  <c r="E10" i="2"/>
  <c r="E14" i="2" s="1"/>
  <c r="D10" i="2"/>
  <c r="G13" i="2" l="1"/>
  <c r="M12" i="6"/>
  <c r="M10" i="6"/>
  <c r="L12" i="6"/>
  <c r="L10" i="6"/>
  <c r="C13" i="6"/>
  <c r="C11" i="6"/>
  <c r="H13" i="5"/>
  <c r="H11" i="5"/>
  <c r="I13" i="5"/>
  <c r="I11" i="5"/>
  <c r="J13" i="5"/>
  <c r="J11" i="5"/>
  <c r="K13" i="5"/>
  <c r="K11" i="5"/>
  <c r="B13" i="5"/>
  <c r="L9" i="5"/>
  <c r="C13" i="5"/>
  <c r="D13" i="5"/>
  <c r="D11" i="5"/>
  <c r="E13" i="5"/>
  <c r="E11" i="5"/>
  <c r="F11" i="5"/>
  <c r="F13" i="5"/>
  <c r="G11" i="5"/>
  <c r="G13" i="5"/>
  <c r="F13" i="4"/>
  <c r="F11" i="4"/>
  <c r="G11" i="4"/>
  <c r="G13" i="4"/>
  <c r="H11" i="4"/>
  <c r="H13" i="4"/>
  <c r="I13" i="4"/>
  <c r="I11" i="4"/>
  <c r="J13" i="4"/>
  <c r="J11" i="4"/>
  <c r="K13" i="4"/>
  <c r="K11" i="4"/>
  <c r="N12" i="4"/>
  <c r="N10" i="4"/>
  <c r="B13" i="4"/>
  <c r="B11" i="4"/>
  <c r="L9" i="4"/>
  <c r="M9" i="4" s="1"/>
  <c r="C13" i="4"/>
  <c r="C11" i="4"/>
  <c r="D13" i="4"/>
  <c r="D11" i="4"/>
  <c r="E13" i="4"/>
  <c r="E11" i="4"/>
  <c r="F12" i="3"/>
  <c r="F14" i="3"/>
  <c r="B14" i="3"/>
  <c r="B12" i="3"/>
  <c r="L10" i="3"/>
  <c r="M10" i="3" s="1"/>
  <c r="G12" i="3"/>
  <c r="G14" i="3"/>
  <c r="H12" i="3"/>
  <c r="H14" i="3"/>
  <c r="I12" i="3"/>
  <c r="I14" i="3"/>
  <c r="J14" i="3"/>
  <c r="J12" i="3"/>
  <c r="K14" i="3"/>
  <c r="K12" i="3"/>
  <c r="C14" i="3"/>
  <c r="C12" i="3"/>
  <c r="D14" i="3"/>
  <c r="D12" i="3"/>
  <c r="E14" i="3"/>
  <c r="E12" i="3"/>
  <c r="D12" i="2"/>
  <c r="D14" i="2"/>
  <c r="F12" i="2"/>
  <c r="H12" i="2"/>
  <c r="I12" i="2"/>
  <c r="J12" i="2"/>
  <c r="K12" i="2"/>
  <c r="L12" i="2"/>
  <c r="M9" i="2"/>
  <c r="G11" i="2"/>
  <c r="E12" i="2"/>
  <c r="G10" i="2"/>
  <c r="G14" i="2" s="1"/>
  <c r="M10" i="2" l="1"/>
  <c r="N10" i="6"/>
  <c r="N12" i="6"/>
  <c r="O13" i="6"/>
  <c r="D16" i="6" s="1"/>
  <c r="L13" i="5"/>
  <c r="L11" i="5"/>
  <c r="G16" i="5"/>
  <c r="C16" i="5"/>
  <c r="M9" i="5"/>
  <c r="M13" i="4"/>
  <c r="M11" i="4"/>
  <c r="L13" i="4"/>
  <c r="L11" i="4"/>
  <c r="C16" i="4"/>
  <c r="N11" i="4"/>
  <c r="G16" i="4"/>
  <c r="L14" i="3"/>
  <c r="L12" i="3"/>
  <c r="M14" i="3"/>
  <c r="M12" i="3"/>
  <c r="N14" i="3"/>
  <c r="C17" i="3" s="1"/>
  <c r="N12" i="3"/>
  <c r="N13" i="3"/>
  <c r="N11" i="3"/>
  <c r="N10" i="2"/>
  <c r="N14" i="2" s="1"/>
  <c r="M14" i="2"/>
  <c r="N9" i="2"/>
  <c r="O9" i="2" s="1"/>
  <c r="O11" i="2" s="1"/>
  <c r="M13" i="2"/>
  <c r="M11" i="2"/>
  <c r="M12" i="2"/>
  <c r="G12" i="2"/>
  <c r="N11" i="2"/>
  <c r="O10" i="2" l="1"/>
  <c r="M13" i="5"/>
  <c r="M11" i="5"/>
  <c r="N12" i="2"/>
  <c r="O14" i="2"/>
  <c r="D17" i="2" s="1"/>
  <c r="N13" i="2"/>
  <c r="O12" i="2" l="1"/>
  <c r="H17" i="2"/>
  <c r="O13" i="2"/>
</calcChain>
</file>

<file path=xl/sharedStrings.xml><?xml version="1.0" encoding="utf-8"?>
<sst xmlns="http://schemas.openxmlformats.org/spreadsheetml/2006/main" count="149" uniqueCount="36">
  <si>
    <t>May</t>
  </si>
  <si>
    <t>Total</t>
  </si>
  <si>
    <t>Electricity Costs</t>
  </si>
  <si>
    <t>Jan</t>
  </si>
  <si>
    <t>Apr</t>
  </si>
  <si>
    <t>Aug</t>
  </si>
  <si>
    <t>Oct</t>
  </si>
  <si>
    <t>Nov</t>
  </si>
  <si>
    <t>Dec</t>
  </si>
  <si>
    <t>Jun</t>
  </si>
  <si>
    <t>Jul</t>
  </si>
  <si>
    <t>Sep</t>
  </si>
  <si>
    <t>Khayalabantu</t>
  </si>
  <si>
    <t>Savings(30%)</t>
  </si>
  <si>
    <t>SKATE PARK</t>
  </si>
  <si>
    <t>DEDAT METLIFE TOWERS</t>
  </si>
  <si>
    <t>MSCC</t>
  </si>
  <si>
    <t>KIDJA</t>
  </si>
  <si>
    <t>February</t>
  </si>
  <si>
    <t>March</t>
  </si>
  <si>
    <t>Existing Total installed Capacity from the Utility (kVA)</t>
  </si>
  <si>
    <t>Total MWh/year Provided by RT solar system (MWh/year)</t>
  </si>
  <si>
    <t>Estimated Costs</t>
  </si>
  <si>
    <t xml:space="preserve">Annual Saving of Co2 emmissions (kt) </t>
  </si>
  <si>
    <t>Required RT Solar System Capacity (kVA) i.e Inveter</t>
  </si>
  <si>
    <t>Recommended PV panel capacity (kWp)</t>
  </si>
  <si>
    <t>Return on Investment (30 years life span)</t>
  </si>
  <si>
    <t xml:space="preserve">Estimated Maintence Costs per year ( 30 years span) </t>
  </si>
  <si>
    <t>Feb</t>
  </si>
  <si>
    <t>Mar</t>
  </si>
  <si>
    <t>No Data</t>
  </si>
  <si>
    <t>Total MWh/year Required (MWh) for 30% Savings</t>
  </si>
  <si>
    <t>kWh/ Month</t>
  </si>
  <si>
    <t>kWh/ Month {Savings (30%)}</t>
  </si>
  <si>
    <t>MWh/ Month</t>
  </si>
  <si>
    <t>MWh/ Month {Savings (30%)}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</si>
</sst>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&quot;#,##0.00;[Red]&quot;R&quot;#,##0.00"/>
    <numFmt numFmtId="165" formatCode="&quot;R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i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/>
    <xf numFmtId="164" fontId="4" fillId="0" borderId="1" xfId="0" applyNumberFormat="1" applyFont="1" applyBorder="1"/>
    <xf numFmtId="164" fontId="4" fillId="0" borderId="1" xfId="1" applyNumberFormat="1" applyFont="1" applyBorder="1"/>
    <xf numFmtId="43" fontId="4" fillId="0" borderId="1" xfId="1" applyFont="1" applyBorder="1"/>
    <xf numFmtId="43" fontId="5" fillId="0" borderId="1" xfId="1" applyFont="1" applyBorder="1"/>
    <xf numFmtId="164" fontId="5" fillId="0" borderId="1" xfId="1" applyNumberFormat="1" applyFont="1" applyBorder="1"/>
    <xf numFmtId="0" fontId="3" fillId="0" borderId="0" xfId="0" applyFont="1"/>
    <xf numFmtId="164" fontId="6" fillId="0" borderId="1" xfId="0" applyNumberFormat="1" applyFont="1" applyBorder="1"/>
    <xf numFmtId="2" fontId="6" fillId="0" borderId="1" xfId="0" applyNumberFormat="1" applyFont="1" applyBorder="1"/>
    <xf numFmtId="2" fontId="4" fillId="0" borderId="1" xfId="0" applyNumberFormat="1" applyFont="1" applyBorder="1"/>
    <xf numFmtId="0" fontId="3" fillId="2" borderId="1" xfId="0" applyFont="1" applyFill="1" applyBorder="1"/>
    <xf numFmtId="2" fontId="4" fillId="0" borderId="0" xfId="0" applyNumberFormat="1" applyFont="1"/>
    <xf numFmtId="2" fontId="6" fillId="0" borderId="0" xfId="0" applyNumberFormat="1" applyFont="1"/>
    <xf numFmtId="0" fontId="3" fillId="0" borderId="1" xfId="0" applyFont="1" applyBorder="1" applyAlignment="1">
      <alignment vertical="top" wrapText="1"/>
    </xf>
    <xf numFmtId="0" fontId="7" fillId="0" borderId="1" xfId="0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0" fontId="7" fillId="2" borderId="1" xfId="0" applyFont="1" applyFill="1" applyBorder="1"/>
    <xf numFmtId="2" fontId="8" fillId="0" borderId="0" xfId="0" applyNumberFormat="1" applyFont="1"/>
    <xf numFmtId="2" fontId="4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971550</xdr:colOff>
      <xdr:row>1</xdr:row>
      <xdr:rowOff>38100</xdr:rowOff>
    </xdr:from>
    <xdr:to>
      <xdr:col>7</xdr:col>
      <xdr:colOff>622300</xdr:colOff>
      <xdr:row>6</xdr:row>
      <xdr:rowOff>114300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9B21F4EB-6EF3-1890-25A9-F92433CEA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38100"/>
          <a:ext cx="33718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28575</xdr:rowOff>
    </xdr:from>
    <xdr:to>
      <xdr:col>9</xdr:col>
      <xdr:colOff>473075</xdr:colOff>
      <xdr:row>6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9F29CF5-4CE0-4B48-9582-6AD50688A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9075"/>
          <a:ext cx="33813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815975</xdr:colOff>
      <xdr:row>0</xdr:row>
      <xdr:rowOff>15875</xdr:rowOff>
    </xdr:from>
    <xdr:to>
      <xdr:col>8</xdr:col>
      <xdr:colOff>450850</xdr:colOff>
      <xdr:row>5</xdr:row>
      <xdr:rowOff>168519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0E478A7-FD7E-4358-B9CC-A7D54151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5875"/>
          <a:ext cx="3254375" cy="1105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558801</xdr:colOff>
      <xdr:row>0</xdr:row>
      <xdr:rowOff>50800</xdr:rowOff>
    </xdr:from>
    <xdr:to>
      <xdr:col>7</xdr:col>
      <xdr:colOff>822326</xdr:colOff>
      <xdr:row>5</xdr:row>
      <xdr:rowOff>162499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8D72971-3DBE-40CD-A5F1-028FA59D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51" y="50800"/>
          <a:ext cx="3133725" cy="106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301625</xdr:colOff>
      <xdr:row>0</xdr:row>
      <xdr:rowOff>1</xdr:rowOff>
    </xdr:from>
    <xdr:to>
      <xdr:col>8</xdr:col>
      <xdr:colOff>495300</xdr:colOff>
      <xdr:row>5</xdr:row>
      <xdr:rowOff>152463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69B3249-149F-4657-959B-17687AC1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"/>
          <a:ext cx="2422525" cy="1104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A187-D176-40C3-829A-55C3764B06FB}">
  <sheetPr>
    <pageSetUpPr fitToPage="1"/>
  </sheetPr>
  <dimension ref="B8:O18"/>
  <sheetViews>
    <sheetView tabSelected="1" zoomScale="80" zoomScaleNormal="82" workbookViewId="0">
      <selection activeCell="L21" sqref="L21"/>
    </sheetView>
  </sheetViews>
  <sheetFormatPr defaultRowHeight="14.5" x14ac:dyDescent="0.35"/>
  <cols>
    <col min="2" max="2" width="28.54296875" customWidth="1"/>
    <col min="3" max="3" width="16.81640625" customWidth="1"/>
    <col min="4" max="4" width="16.54296875" customWidth="1"/>
    <col min="5" max="5" width="15.26953125" customWidth="1"/>
    <col min="6" max="6" width="10" customWidth="1"/>
    <col min="7" max="7" width="13.81640625" customWidth="1"/>
    <col min="8" max="8" width="14.26953125" customWidth="1"/>
    <col min="9" max="9" width="15.81640625" customWidth="1"/>
    <col min="10" max="10" width="12.453125" customWidth="1"/>
    <col min="11" max="11" width="10.54296875" customWidth="1"/>
    <col min="12" max="14" width="10.26953125" customWidth="1"/>
    <col min="15" max="15" width="10.7265625" customWidth="1"/>
  </cols>
  <sheetData>
    <row r="8" spans="2:15" x14ac:dyDescent="0.35">
      <c r="B8" s="11" t="s">
        <v>17</v>
      </c>
      <c r="C8" s="11" t="s">
        <v>4</v>
      </c>
      <c r="D8" s="11" t="s">
        <v>0</v>
      </c>
      <c r="E8" s="11" t="s">
        <v>9</v>
      </c>
      <c r="F8" s="11" t="s">
        <v>10</v>
      </c>
      <c r="G8" s="11" t="s">
        <v>5</v>
      </c>
      <c r="H8" s="11" t="s">
        <v>11</v>
      </c>
      <c r="I8" s="11" t="s">
        <v>6</v>
      </c>
      <c r="J8" s="11" t="s">
        <v>7</v>
      </c>
      <c r="K8" s="11" t="s">
        <v>8</v>
      </c>
      <c r="L8" s="11" t="s">
        <v>3</v>
      </c>
      <c r="M8" s="11" t="s">
        <v>18</v>
      </c>
      <c r="N8" s="11" t="s">
        <v>19</v>
      </c>
      <c r="O8" s="11" t="s">
        <v>1</v>
      </c>
    </row>
    <row r="9" spans="2:15" x14ac:dyDescent="0.35">
      <c r="B9" s="1" t="s">
        <v>2</v>
      </c>
      <c r="C9" s="2">
        <v>54546.15</v>
      </c>
      <c r="D9" s="3">
        <v>56198.38</v>
      </c>
      <c r="E9" s="3">
        <v>56472.5</v>
      </c>
      <c r="F9" s="3">
        <v>59188.1</v>
      </c>
      <c r="G9" s="6">
        <f>69852.02+2000-62+0.87</f>
        <v>71790.89</v>
      </c>
      <c r="H9" s="6">
        <v>76809.53</v>
      </c>
      <c r="I9" s="3">
        <v>61330.720000000001</v>
      </c>
      <c r="J9" s="3">
        <v>56267.44</v>
      </c>
      <c r="K9" s="3">
        <v>60802.81</v>
      </c>
      <c r="L9" s="3">
        <v>60802.81</v>
      </c>
      <c r="M9" s="3">
        <f>AVERAGE(C9:L9)</f>
        <v>61420.933000000005</v>
      </c>
      <c r="N9" s="3">
        <f>AVERAGE(D9:M9)</f>
        <v>62108.411299999992</v>
      </c>
      <c r="O9" s="8">
        <f>SUM(C9:N9)</f>
        <v>737738.67430000007</v>
      </c>
    </row>
    <row r="10" spans="2:15" x14ac:dyDescent="0.35">
      <c r="B10" s="1" t="s">
        <v>13</v>
      </c>
      <c r="C10" s="2">
        <f>30/100*C9</f>
        <v>16363.844999999999</v>
      </c>
      <c r="D10" s="2">
        <f t="shared" ref="D10:L10" si="0">30/100*D9</f>
        <v>16859.513999999999</v>
      </c>
      <c r="E10" s="2">
        <f t="shared" si="0"/>
        <v>16941.75</v>
      </c>
      <c r="F10" s="2">
        <f t="shared" si="0"/>
        <v>17756.43</v>
      </c>
      <c r="G10" s="2">
        <f t="shared" si="0"/>
        <v>21537.267</v>
      </c>
      <c r="H10" s="2">
        <f t="shared" si="0"/>
        <v>23042.859</v>
      </c>
      <c r="I10" s="2">
        <f t="shared" si="0"/>
        <v>18399.216</v>
      </c>
      <c r="J10" s="2">
        <f t="shared" si="0"/>
        <v>16880.232</v>
      </c>
      <c r="K10" s="2">
        <f t="shared" si="0"/>
        <v>18240.842999999997</v>
      </c>
      <c r="L10" s="2">
        <f t="shared" si="0"/>
        <v>18240.842999999997</v>
      </c>
      <c r="M10" s="3">
        <f>AVERAGE(C10:L10)</f>
        <v>18426.279899999998</v>
      </c>
      <c r="N10" s="3">
        <f>AVERAGE(D10:M10)</f>
        <v>18632.523389999995</v>
      </c>
      <c r="O10" s="8">
        <f>SUM(C10:N10)</f>
        <v>221321.60228999995</v>
      </c>
    </row>
    <row r="11" spans="2:15" x14ac:dyDescent="0.35">
      <c r="B11" s="1" t="s">
        <v>32</v>
      </c>
      <c r="C11" s="10">
        <f>C9/2.8</f>
        <v>19480.767857142859</v>
      </c>
      <c r="D11" s="10">
        <f t="shared" ref="D11:N11" si="1">D9/2.8</f>
        <v>20070.849999999999</v>
      </c>
      <c r="E11" s="10">
        <f t="shared" si="1"/>
        <v>20168.75</v>
      </c>
      <c r="F11" s="10">
        <f t="shared" si="1"/>
        <v>21138.607142857145</v>
      </c>
      <c r="G11" s="10">
        <f t="shared" si="1"/>
        <v>25639.603571428572</v>
      </c>
      <c r="H11" s="10">
        <f t="shared" si="1"/>
        <v>27431.975000000002</v>
      </c>
      <c r="I11" s="10">
        <f t="shared" si="1"/>
        <v>21903.828571428574</v>
      </c>
      <c r="J11" s="10">
        <f t="shared" si="1"/>
        <v>20095.514285714289</v>
      </c>
      <c r="K11" s="10">
        <f t="shared" si="1"/>
        <v>21715.289285714287</v>
      </c>
      <c r="L11" s="10">
        <f t="shared" si="1"/>
        <v>21715.289285714287</v>
      </c>
      <c r="M11" s="10">
        <f t="shared" si="1"/>
        <v>21936.047500000004</v>
      </c>
      <c r="N11" s="10">
        <f t="shared" si="1"/>
        <v>22181.575464285714</v>
      </c>
      <c r="O11" s="9">
        <f>O9/2.8</f>
        <v>263478.09796428576</v>
      </c>
    </row>
    <row r="12" spans="2:15" x14ac:dyDescent="0.35">
      <c r="B12" s="1" t="s">
        <v>33</v>
      </c>
      <c r="C12" s="10">
        <f>C10/2.8</f>
        <v>5844.2303571428574</v>
      </c>
      <c r="D12" s="10">
        <f>D10/2.8</f>
        <v>6021.2550000000001</v>
      </c>
      <c r="E12" s="10">
        <f t="shared" ref="E12:N12" si="2">E10/2.8</f>
        <v>6050.625</v>
      </c>
      <c r="F12" s="10">
        <f t="shared" si="2"/>
        <v>6341.5821428571435</v>
      </c>
      <c r="G12" s="10">
        <f t="shared" si="2"/>
        <v>7691.8810714285719</v>
      </c>
      <c r="H12" s="10">
        <f t="shared" si="2"/>
        <v>8229.5925000000007</v>
      </c>
      <c r="I12" s="10">
        <f t="shared" si="2"/>
        <v>6571.1485714285718</v>
      </c>
      <c r="J12" s="10">
        <f t="shared" si="2"/>
        <v>6028.6542857142858</v>
      </c>
      <c r="K12" s="10">
        <f t="shared" si="2"/>
        <v>6514.5867857142848</v>
      </c>
      <c r="L12" s="10">
        <f t="shared" si="2"/>
        <v>6514.5867857142848</v>
      </c>
      <c r="M12" s="10">
        <f t="shared" si="2"/>
        <v>6580.8142499999994</v>
      </c>
      <c r="N12" s="10">
        <f t="shared" si="2"/>
        <v>6654.4726392857128</v>
      </c>
      <c r="O12" s="9">
        <f>O10/2.8</f>
        <v>79043.429389285695</v>
      </c>
    </row>
    <row r="13" spans="2:15" x14ac:dyDescent="0.35">
      <c r="B13" s="1" t="s">
        <v>34</v>
      </c>
      <c r="C13" s="10">
        <f>(C9/2.8)/100</f>
        <v>194.8076785714286</v>
      </c>
      <c r="D13" s="10">
        <f>(D9/2.8)/1000</f>
        <v>20.07085</v>
      </c>
      <c r="E13" s="10">
        <f t="shared" ref="E13:O13" si="3">(E9/2.8)/1000</f>
        <v>20.168749999999999</v>
      </c>
      <c r="F13" s="10">
        <f t="shared" si="3"/>
        <v>21.138607142857143</v>
      </c>
      <c r="G13" s="10">
        <f t="shared" si="3"/>
        <v>25.639603571428573</v>
      </c>
      <c r="H13" s="10">
        <f t="shared" si="3"/>
        <v>27.431975000000001</v>
      </c>
      <c r="I13" s="10">
        <f t="shared" si="3"/>
        <v>21.903828571428573</v>
      </c>
      <c r="J13" s="10">
        <f t="shared" si="3"/>
        <v>20.095514285714287</v>
      </c>
      <c r="K13" s="10">
        <f t="shared" si="3"/>
        <v>21.715289285714288</v>
      </c>
      <c r="L13" s="10">
        <f t="shared" si="3"/>
        <v>21.715289285714288</v>
      </c>
      <c r="M13" s="10">
        <f t="shared" si="3"/>
        <v>21.936047500000004</v>
      </c>
      <c r="N13" s="10">
        <f t="shared" si="3"/>
        <v>22.181575464285714</v>
      </c>
      <c r="O13" s="10">
        <f t="shared" si="3"/>
        <v>263.47809796428578</v>
      </c>
    </row>
    <row r="14" spans="2:15" x14ac:dyDescent="0.35">
      <c r="B14" s="1" t="s">
        <v>35</v>
      </c>
      <c r="C14" s="10">
        <f>(C10/2.8)/1000</f>
        <v>5.8442303571428571</v>
      </c>
      <c r="D14" s="10">
        <f t="shared" ref="D14:O14" si="4">(D10/2.8)/1000</f>
        <v>6.021255</v>
      </c>
      <c r="E14" s="10">
        <f t="shared" si="4"/>
        <v>6.0506250000000001</v>
      </c>
      <c r="F14" s="10">
        <f t="shared" si="4"/>
        <v>6.3415821428571437</v>
      </c>
      <c r="G14" s="10">
        <f t="shared" si="4"/>
        <v>7.6918810714285719</v>
      </c>
      <c r="H14" s="10">
        <f t="shared" si="4"/>
        <v>8.2295925000000008</v>
      </c>
      <c r="I14" s="10">
        <f t="shared" si="4"/>
        <v>6.571148571428572</v>
      </c>
      <c r="J14" s="10">
        <f t="shared" si="4"/>
        <v>6.0286542857142855</v>
      </c>
      <c r="K14" s="10">
        <f t="shared" si="4"/>
        <v>6.5145867857142852</v>
      </c>
      <c r="L14" s="10">
        <f t="shared" si="4"/>
        <v>6.5145867857142852</v>
      </c>
      <c r="M14" s="10">
        <f t="shared" si="4"/>
        <v>6.5808142499999995</v>
      </c>
      <c r="N14" s="10">
        <f t="shared" si="4"/>
        <v>6.6544726392857125</v>
      </c>
      <c r="O14" s="20">
        <f t="shared" si="4"/>
        <v>79.043429389285691</v>
      </c>
    </row>
    <row r="15" spans="2:15" x14ac:dyDescent="0.35">
      <c r="B15" s="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</row>
    <row r="16" spans="2:15" ht="68.25" customHeight="1" x14ac:dyDescent="0.35">
      <c r="B16" s="14" t="s">
        <v>20</v>
      </c>
      <c r="C16" s="14" t="s">
        <v>24</v>
      </c>
      <c r="D16" s="14" t="s">
        <v>31</v>
      </c>
      <c r="E16" s="14" t="s">
        <v>21</v>
      </c>
      <c r="F16" s="14" t="s">
        <v>22</v>
      </c>
      <c r="G16" s="14" t="s">
        <v>23</v>
      </c>
      <c r="H16" s="14" t="s">
        <v>26</v>
      </c>
      <c r="I16" s="14" t="s">
        <v>25</v>
      </c>
      <c r="J16" s="14" t="s">
        <v>27</v>
      </c>
      <c r="K16" s="12"/>
      <c r="L16" s="12"/>
      <c r="M16" s="12"/>
      <c r="N16" s="12"/>
      <c r="O16" s="13"/>
    </row>
    <row r="17" spans="2:15" x14ac:dyDescent="0.35">
      <c r="B17" s="15">
        <v>500</v>
      </c>
      <c r="C17" s="18">
        <v>50</v>
      </c>
      <c r="D17" s="10">
        <f>O14</f>
        <v>79.043429389285691</v>
      </c>
      <c r="E17" s="10">
        <v>83.57</v>
      </c>
      <c r="F17" s="16">
        <v>930000</v>
      </c>
      <c r="G17" s="10">
        <f>(0.04*E17)*1000</f>
        <v>3342.8</v>
      </c>
      <c r="H17" s="17">
        <f>(30*O10-30*J17)-F17</f>
        <v>4314648.0686999988</v>
      </c>
      <c r="I17" s="10">
        <v>55</v>
      </c>
      <c r="J17" s="16">
        <f>F17*0.05</f>
        <v>46500</v>
      </c>
      <c r="K17" s="12"/>
      <c r="L17" s="12"/>
      <c r="M17" s="12"/>
      <c r="N17" s="12"/>
      <c r="O17" s="13"/>
    </row>
    <row r="18" spans="2:15" x14ac:dyDescent="0.35">
      <c r="B18" s="7"/>
      <c r="C18" s="12"/>
      <c r="D18" s="12"/>
      <c r="E18" s="12"/>
      <c r="F18" s="12"/>
      <c r="G18" s="12"/>
      <c r="H18" s="12"/>
      <c r="I18" s="12"/>
      <c r="J18" s="12"/>
      <c r="K18" s="12"/>
      <c r="L18" s="19"/>
      <c r="M18" s="12"/>
      <c r="N18" s="12"/>
      <c r="O18" s="13"/>
    </row>
  </sheetData>
  <phoneticPr fontId="2" type="noConversion"/>
  <pageMargins left="0.7" right="0.7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B407-E662-4ED4-B778-E36D46C3CC80}">
  <dimension ref="A8:N17"/>
  <sheetViews>
    <sheetView zoomScale="85" zoomScaleNormal="85" workbookViewId="0">
      <selection activeCell="C16" sqref="C16"/>
    </sheetView>
  </sheetViews>
  <sheetFormatPr defaultRowHeight="14.5" x14ac:dyDescent="0.35"/>
  <cols>
    <col min="1" max="1" width="28.7265625" customWidth="1"/>
    <col min="2" max="2" width="10.54296875" customWidth="1"/>
    <col min="3" max="3" width="11.54296875" customWidth="1"/>
    <col min="4" max="4" width="13.7265625" customWidth="1"/>
    <col min="5" max="5" width="10.81640625" customWidth="1"/>
    <col min="6" max="6" width="12.81640625" customWidth="1"/>
    <col min="7" max="7" width="13.453125" customWidth="1"/>
    <col min="8" max="8" width="10.7265625" customWidth="1"/>
    <col min="9" max="9" width="11" customWidth="1"/>
    <col min="10" max="10" width="10.7265625" customWidth="1"/>
    <col min="11" max="13" width="10.54296875" customWidth="1"/>
    <col min="14" max="14" width="12.1796875" customWidth="1"/>
  </cols>
  <sheetData>
    <row r="8" spans="1:14" x14ac:dyDescent="0.35">
      <c r="A8" s="1" t="s">
        <v>12</v>
      </c>
      <c r="B8" s="1" t="s">
        <v>4</v>
      </c>
      <c r="C8" s="1" t="s">
        <v>0</v>
      </c>
      <c r="D8" s="1" t="s">
        <v>9</v>
      </c>
      <c r="E8" s="1" t="s">
        <v>10</v>
      </c>
      <c r="F8" s="1" t="s">
        <v>5</v>
      </c>
      <c r="G8" s="1" t="s">
        <v>11</v>
      </c>
      <c r="H8" s="1" t="s">
        <v>6</v>
      </c>
      <c r="I8" s="1" t="s">
        <v>7</v>
      </c>
      <c r="J8" s="1" t="s">
        <v>8</v>
      </c>
      <c r="K8" s="1" t="s">
        <v>3</v>
      </c>
      <c r="L8" s="1" t="s">
        <v>28</v>
      </c>
      <c r="M8" s="1" t="s">
        <v>29</v>
      </c>
      <c r="N8" s="1" t="s">
        <v>1</v>
      </c>
    </row>
    <row r="9" spans="1:14" x14ac:dyDescent="0.35">
      <c r="A9" s="1" t="s">
        <v>2</v>
      </c>
      <c r="B9" s="3">
        <v>26961.11</v>
      </c>
      <c r="C9" s="3">
        <v>25688.54</v>
      </c>
      <c r="D9" s="3">
        <v>38365.019999999997</v>
      </c>
      <c r="E9" s="6">
        <v>48234.63</v>
      </c>
      <c r="F9" s="6">
        <v>23284</v>
      </c>
      <c r="G9" s="6">
        <v>71869.94</v>
      </c>
      <c r="H9" s="3">
        <v>39892.1</v>
      </c>
      <c r="I9" s="3">
        <v>47163.46</v>
      </c>
      <c r="J9" s="3">
        <v>45248.36</v>
      </c>
      <c r="K9" s="3">
        <v>38161.980000000003</v>
      </c>
      <c r="L9" s="3">
        <f>AVERAGE(B9:K9)</f>
        <v>40486.913999999997</v>
      </c>
      <c r="M9" s="3">
        <f>AVERAGE(C9:L9)</f>
        <v>41839.494399999996</v>
      </c>
      <c r="N9" s="2">
        <f>SUM(B9:M9)</f>
        <v>487195.54839999997</v>
      </c>
    </row>
    <row r="10" spans="1:14" x14ac:dyDescent="0.35">
      <c r="A10" s="1" t="s">
        <v>13</v>
      </c>
      <c r="B10" s="2">
        <f>30/100*B9</f>
        <v>8088.3329999999996</v>
      </c>
      <c r="C10" s="2">
        <f t="shared" ref="C10:K10" si="0">30/100*C9</f>
        <v>7706.5619999999999</v>
      </c>
      <c r="D10" s="2">
        <f t="shared" si="0"/>
        <v>11509.505999999999</v>
      </c>
      <c r="E10" s="2">
        <f t="shared" si="0"/>
        <v>14470.388999999999</v>
      </c>
      <c r="F10" s="2">
        <f t="shared" si="0"/>
        <v>6985.2</v>
      </c>
      <c r="G10" s="2">
        <f t="shared" si="0"/>
        <v>21560.982</v>
      </c>
      <c r="H10" s="2">
        <f t="shared" si="0"/>
        <v>11967.63</v>
      </c>
      <c r="I10" s="2">
        <f t="shared" si="0"/>
        <v>14149.037999999999</v>
      </c>
      <c r="J10" s="2">
        <f t="shared" si="0"/>
        <v>13574.508</v>
      </c>
      <c r="K10" s="2">
        <f t="shared" si="0"/>
        <v>11448.594000000001</v>
      </c>
      <c r="L10" s="3">
        <f>AVERAGE(B10:K10)</f>
        <v>12146.074199999999</v>
      </c>
      <c r="M10" s="3">
        <f>AVERAGE(C10:L10)</f>
        <v>12551.848320000001</v>
      </c>
      <c r="N10" s="2">
        <f>SUM(B10:M10)</f>
        <v>146158.66451999999</v>
      </c>
    </row>
    <row r="11" spans="1:14" x14ac:dyDescent="0.35">
      <c r="A11" s="1" t="s">
        <v>32</v>
      </c>
      <c r="B11" s="10">
        <f>B9/2.8</f>
        <v>9628.9678571428576</v>
      </c>
      <c r="C11" s="10">
        <f t="shared" ref="C11:M12" si="1">C9/2.8</f>
        <v>9174.4785714285717</v>
      </c>
      <c r="D11" s="10">
        <f t="shared" si="1"/>
        <v>13701.792857142857</v>
      </c>
      <c r="E11" s="10">
        <f t="shared" si="1"/>
        <v>17226.653571428571</v>
      </c>
      <c r="F11" s="10">
        <f t="shared" si="1"/>
        <v>8315.7142857142862</v>
      </c>
      <c r="G11" s="10">
        <f t="shared" si="1"/>
        <v>25667.835714285717</v>
      </c>
      <c r="H11" s="10">
        <f t="shared" si="1"/>
        <v>14247.178571428572</v>
      </c>
      <c r="I11" s="10">
        <f t="shared" si="1"/>
        <v>16844.092857142859</v>
      </c>
      <c r="J11" s="10">
        <f t="shared" si="1"/>
        <v>16160.128571428573</v>
      </c>
      <c r="K11" s="10">
        <f t="shared" si="1"/>
        <v>13629.278571428573</v>
      </c>
      <c r="L11" s="10">
        <f t="shared" si="1"/>
        <v>14459.612142857142</v>
      </c>
      <c r="M11" s="10">
        <f t="shared" si="1"/>
        <v>14942.67657142857</v>
      </c>
      <c r="N11" s="9">
        <f>N9/2.8</f>
        <v>173998.41014285714</v>
      </c>
    </row>
    <row r="12" spans="1:14" x14ac:dyDescent="0.35">
      <c r="A12" s="1" t="s">
        <v>33</v>
      </c>
      <c r="B12" s="10">
        <f>B10/2.8</f>
        <v>2888.690357142857</v>
      </c>
      <c r="C12" s="10">
        <f>C10/2.8</f>
        <v>2752.3435714285715</v>
      </c>
      <c r="D12" s="10">
        <f t="shared" si="1"/>
        <v>4110.5378571428573</v>
      </c>
      <c r="E12" s="10">
        <f t="shared" si="1"/>
        <v>5167.9960714285717</v>
      </c>
      <c r="F12" s="10">
        <f t="shared" si="1"/>
        <v>2494.7142857142858</v>
      </c>
      <c r="G12" s="10">
        <f t="shared" si="1"/>
        <v>7700.3507142857152</v>
      </c>
      <c r="H12" s="10">
        <f t="shared" si="1"/>
        <v>4274.153571428571</v>
      </c>
      <c r="I12" s="10">
        <f t="shared" si="1"/>
        <v>5053.2278571428569</v>
      </c>
      <c r="J12" s="10">
        <f t="shared" si="1"/>
        <v>4848.0385714285712</v>
      </c>
      <c r="K12" s="10">
        <f t="shared" si="1"/>
        <v>4088.783571428572</v>
      </c>
      <c r="L12" s="10">
        <f t="shared" si="1"/>
        <v>4337.8836428571431</v>
      </c>
      <c r="M12" s="10">
        <f t="shared" si="1"/>
        <v>4482.8029714285722</v>
      </c>
      <c r="N12" s="9">
        <f>N10/2.8</f>
        <v>52199.523042857145</v>
      </c>
    </row>
    <row r="13" spans="1:14" x14ac:dyDescent="0.35">
      <c r="A13" s="1" t="s">
        <v>34</v>
      </c>
      <c r="B13" s="10">
        <f>(B9/2.8)/100</f>
        <v>96.289678571428581</v>
      </c>
      <c r="C13" s="10">
        <f>(C9/2.8)/1000</f>
        <v>9.1744785714285726</v>
      </c>
      <c r="D13" s="10">
        <f t="shared" ref="D13:N13" si="2">(D9/2.8)/1000</f>
        <v>13.701792857142857</v>
      </c>
      <c r="E13" s="10">
        <f t="shared" si="2"/>
        <v>17.226653571428571</v>
      </c>
      <c r="F13" s="10">
        <f t="shared" si="2"/>
        <v>8.3157142857142858</v>
      </c>
      <c r="G13" s="10">
        <f t="shared" si="2"/>
        <v>25.667835714285715</v>
      </c>
      <c r="H13" s="10">
        <f t="shared" si="2"/>
        <v>14.247178571428572</v>
      </c>
      <c r="I13" s="10">
        <f t="shared" si="2"/>
        <v>16.844092857142858</v>
      </c>
      <c r="J13" s="10">
        <f t="shared" si="2"/>
        <v>16.160128571428572</v>
      </c>
      <c r="K13" s="10">
        <f t="shared" si="2"/>
        <v>13.629278571428573</v>
      </c>
      <c r="L13" s="10">
        <f t="shared" si="2"/>
        <v>14.459612142857143</v>
      </c>
      <c r="M13" s="10">
        <f t="shared" si="2"/>
        <v>14.942676571428571</v>
      </c>
      <c r="N13" s="10">
        <f t="shared" si="2"/>
        <v>173.99841014285715</v>
      </c>
    </row>
    <row r="14" spans="1:14" x14ac:dyDescent="0.35">
      <c r="A14" s="1" t="s">
        <v>35</v>
      </c>
      <c r="B14" s="10">
        <f>(B10/2.8)/1000</f>
        <v>2.888690357142857</v>
      </c>
      <c r="C14" s="10">
        <f t="shared" ref="C14:N14" si="3">(C10/2.8)/1000</f>
        <v>2.7523435714285713</v>
      </c>
      <c r="D14" s="10">
        <f t="shared" si="3"/>
        <v>4.110537857142857</v>
      </c>
      <c r="E14" s="10">
        <f t="shared" si="3"/>
        <v>5.167996071428572</v>
      </c>
      <c r="F14" s="10">
        <f t="shared" si="3"/>
        <v>2.4947142857142857</v>
      </c>
      <c r="G14" s="10">
        <f t="shared" si="3"/>
        <v>7.7003507142857153</v>
      </c>
      <c r="H14" s="10">
        <f t="shared" si="3"/>
        <v>4.2741535714285712</v>
      </c>
      <c r="I14" s="10">
        <f t="shared" si="3"/>
        <v>5.0532278571428568</v>
      </c>
      <c r="J14" s="10">
        <f t="shared" si="3"/>
        <v>4.848038571428571</v>
      </c>
      <c r="K14" s="10">
        <f t="shared" si="3"/>
        <v>4.0887835714285723</v>
      </c>
      <c r="L14" s="10">
        <f t="shared" si="3"/>
        <v>4.3378836428571432</v>
      </c>
      <c r="M14" s="10">
        <f t="shared" si="3"/>
        <v>4.4828029714285718</v>
      </c>
      <c r="N14" s="20">
        <f t="shared" si="3"/>
        <v>52.199523042857145</v>
      </c>
    </row>
    <row r="15" spans="1:14" x14ac:dyDescent="0.35">
      <c r="A15" s="7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</row>
    <row r="16" spans="1:14" ht="75" x14ac:dyDescent="0.35">
      <c r="A16" s="14" t="s">
        <v>20</v>
      </c>
      <c r="B16" s="14" t="s">
        <v>24</v>
      </c>
      <c r="C16" s="14" t="s">
        <v>31</v>
      </c>
      <c r="D16" s="14" t="s">
        <v>21</v>
      </c>
      <c r="E16" s="14" t="s">
        <v>22</v>
      </c>
      <c r="F16" s="14" t="s">
        <v>23</v>
      </c>
      <c r="G16" s="14" t="s">
        <v>26</v>
      </c>
      <c r="H16" s="14" t="s">
        <v>25</v>
      </c>
      <c r="I16" s="14" t="s">
        <v>27</v>
      </c>
      <c r="J16" s="12"/>
      <c r="K16" s="12"/>
      <c r="L16" s="12"/>
      <c r="M16" s="12"/>
      <c r="N16" s="13"/>
    </row>
    <row r="17" spans="1:14" x14ac:dyDescent="0.35">
      <c r="A17" s="15" t="s">
        <v>30</v>
      </c>
      <c r="B17" s="18">
        <v>30</v>
      </c>
      <c r="C17" s="10">
        <f>N14</f>
        <v>52.199523042857145</v>
      </c>
      <c r="D17" s="10">
        <v>55.71</v>
      </c>
      <c r="E17" s="16">
        <v>580000</v>
      </c>
      <c r="F17" s="10">
        <f>(0.04*D17)*1000</f>
        <v>2228.4</v>
      </c>
      <c r="G17" s="17">
        <f>(30*N10-30*I17)-E17</f>
        <v>2934759.9355999995</v>
      </c>
      <c r="H17" s="10">
        <v>35</v>
      </c>
      <c r="I17" s="16">
        <f>E17*0.05</f>
        <v>29000</v>
      </c>
      <c r="J17" s="12"/>
      <c r="K17" s="12"/>
      <c r="L17" s="12"/>
      <c r="M17" s="12"/>
      <c r="N17" s="1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B8E27-63C1-4EDD-B6ED-3E47242CD7CC}">
  <dimension ref="A7:N16"/>
  <sheetViews>
    <sheetView zoomScale="76" workbookViewId="0">
      <selection activeCell="E17" sqref="E17"/>
    </sheetView>
  </sheetViews>
  <sheetFormatPr defaultRowHeight="14.5" x14ac:dyDescent="0.35"/>
  <cols>
    <col min="1" max="1" width="25.453125" customWidth="1"/>
    <col min="2" max="2" width="12.7265625" customWidth="1"/>
    <col min="3" max="3" width="10.81640625" customWidth="1"/>
    <col min="4" max="4" width="13.7265625" customWidth="1"/>
    <col min="5" max="5" width="11" bestFit="1" customWidth="1"/>
    <col min="6" max="6" width="12" customWidth="1"/>
    <col min="7" max="7" width="11" bestFit="1" customWidth="1"/>
    <col min="8" max="8" width="9.81640625" bestFit="1" customWidth="1"/>
    <col min="9" max="9" width="12.26953125" customWidth="1"/>
    <col min="10" max="10" width="8.7265625" bestFit="1" customWidth="1"/>
    <col min="11" max="13" width="9.54296875" customWidth="1"/>
    <col min="14" max="14" width="11.26953125" customWidth="1"/>
  </cols>
  <sheetData>
    <row r="7" spans="1:14" x14ac:dyDescent="0.35">
      <c r="A7" s="1" t="s">
        <v>14</v>
      </c>
      <c r="B7" s="1" t="s">
        <v>4</v>
      </c>
      <c r="C7" s="1" t="s">
        <v>0</v>
      </c>
      <c r="D7" s="1" t="s">
        <v>9</v>
      </c>
      <c r="E7" s="1" t="s">
        <v>10</v>
      </c>
      <c r="F7" s="1" t="s">
        <v>5</v>
      </c>
      <c r="G7" s="1" t="s">
        <v>11</v>
      </c>
      <c r="H7" s="1" t="s">
        <v>6</v>
      </c>
      <c r="I7" s="1" t="s">
        <v>7</v>
      </c>
      <c r="J7" s="1" t="s">
        <v>8</v>
      </c>
      <c r="K7" s="1" t="s">
        <v>3</v>
      </c>
      <c r="L7" s="1" t="s">
        <v>28</v>
      </c>
      <c r="M7" s="1" t="s">
        <v>29</v>
      </c>
      <c r="N7" s="1" t="s">
        <v>1</v>
      </c>
    </row>
    <row r="8" spans="1:14" x14ac:dyDescent="0.35">
      <c r="A8" s="1" t="s">
        <v>2</v>
      </c>
      <c r="B8" s="5">
        <v>31381.75</v>
      </c>
      <c r="C8" s="5">
        <v>32653.759999999998</v>
      </c>
      <c r="D8" s="5">
        <v>30526.02</v>
      </c>
      <c r="E8" s="5">
        <v>52633.52</v>
      </c>
      <c r="F8" s="5">
        <v>136735.81</v>
      </c>
      <c r="G8" s="5">
        <v>58633.91</v>
      </c>
      <c r="H8" s="5">
        <v>130518.67</v>
      </c>
      <c r="I8" s="5">
        <v>114123.49</v>
      </c>
      <c r="J8" s="5">
        <v>94072.9</v>
      </c>
      <c r="K8" s="5">
        <v>95534.71</v>
      </c>
      <c r="L8" s="5">
        <f>AVERAGE(B8:K8)</f>
        <v>77681.453999999998</v>
      </c>
      <c r="M8" s="5">
        <f>AVERAGE(C8:L8)</f>
        <v>82311.424400000004</v>
      </c>
      <c r="N8" s="8">
        <f>SUM(B8:M8)</f>
        <v>936807.41840000008</v>
      </c>
    </row>
    <row r="9" spans="1:14" x14ac:dyDescent="0.35">
      <c r="A9" s="1" t="s">
        <v>13</v>
      </c>
      <c r="B9" s="2">
        <f>30/100*B8</f>
        <v>9414.5249999999996</v>
      </c>
      <c r="C9" s="2">
        <f t="shared" ref="C9:K9" si="0">30/100*C8</f>
        <v>9796.1279999999988</v>
      </c>
      <c r="D9" s="2">
        <f t="shared" si="0"/>
        <v>9157.8060000000005</v>
      </c>
      <c r="E9" s="2">
        <f t="shared" si="0"/>
        <v>15790.055999999999</v>
      </c>
      <c r="F9" s="2">
        <f t="shared" si="0"/>
        <v>41020.742999999995</v>
      </c>
      <c r="G9" s="2">
        <f t="shared" si="0"/>
        <v>17590.172999999999</v>
      </c>
      <c r="H9" s="2">
        <f t="shared" si="0"/>
        <v>39155.600999999995</v>
      </c>
      <c r="I9" s="2">
        <f t="shared" si="0"/>
        <v>34237.046999999999</v>
      </c>
      <c r="J9" s="2">
        <f t="shared" si="0"/>
        <v>28221.87</v>
      </c>
      <c r="K9" s="2">
        <f t="shared" si="0"/>
        <v>28660.413</v>
      </c>
      <c r="L9" s="6">
        <f>AVERAGE(B9:K9)</f>
        <v>23304.4362</v>
      </c>
      <c r="M9" s="6">
        <f>AVERAGE(C9:L9)</f>
        <v>24693.427319999995</v>
      </c>
      <c r="N9" s="8">
        <f>SUM(B9:M9)</f>
        <v>281042.22551999998</v>
      </c>
    </row>
    <row r="10" spans="1:14" x14ac:dyDescent="0.35">
      <c r="A10" s="1" t="s">
        <v>32</v>
      </c>
      <c r="B10" s="10">
        <f>B8/2.8</f>
        <v>11207.767857142859</v>
      </c>
      <c r="C10" s="10">
        <f t="shared" ref="C10:M11" si="1">C8/2.8</f>
        <v>11662.057142857144</v>
      </c>
      <c r="D10" s="10">
        <f t="shared" si="1"/>
        <v>10902.150000000001</v>
      </c>
      <c r="E10" s="10">
        <f t="shared" si="1"/>
        <v>18797.685714285715</v>
      </c>
      <c r="F10" s="10">
        <f t="shared" si="1"/>
        <v>48834.217857142859</v>
      </c>
      <c r="G10" s="10">
        <f t="shared" si="1"/>
        <v>20940.682142857146</v>
      </c>
      <c r="H10" s="10">
        <f t="shared" si="1"/>
        <v>46613.810714285719</v>
      </c>
      <c r="I10" s="10">
        <f t="shared" si="1"/>
        <v>40758.389285714293</v>
      </c>
      <c r="J10" s="10">
        <f t="shared" si="1"/>
        <v>33597.464285714283</v>
      </c>
      <c r="K10" s="10">
        <f t="shared" si="1"/>
        <v>34119.539285714287</v>
      </c>
      <c r="L10" s="10">
        <f t="shared" si="1"/>
        <v>27743.376428571428</v>
      </c>
      <c r="M10" s="10">
        <f t="shared" si="1"/>
        <v>29396.937285714288</v>
      </c>
      <c r="N10" s="9">
        <f>N8/2.8</f>
        <v>334574.07800000004</v>
      </c>
    </row>
    <row r="11" spans="1:14" x14ac:dyDescent="0.35">
      <c r="A11" s="1" t="s">
        <v>33</v>
      </c>
      <c r="B11" s="10">
        <f>B9/2.8</f>
        <v>3362.3303571428573</v>
      </c>
      <c r="C11" s="10">
        <f>C9/2.8</f>
        <v>3498.6171428571424</v>
      </c>
      <c r="D11" s="10">
        <f t="shared" si="1"/>
        <v>3270.6450000000004</v>
      </c>
      <c r="E11" s="10">
        <f t="shared" si="1"/>
        <v>5639.3057142857142</v>
      </c>
      <c r="F11" s="10">
        <f t="shared" si="1"/>
        <v>14650.265357142856</v>
      </c>
      <c r="G11" s="10">
        <f t="shared" si="1"/>
        <v>6282.204642857143</v>
      </c>
      <c r="H11" s="10">
        <f t="shared" si="1"/>
        <v>13984.143214285714</v>
      </c>
      <c r="I11" s="10">
        <f t="shared" si="1"/>
        <v>12227.516785714286</v>
      </c>
      <c r="J11" s="10">
        <f t="shared" si="1"/>
        <v>10079.239285714286</v>
      </c>
      <c r="K11" s="10">
        <f t="shared" si="1"/>
        <v>10235.861785714287</v>
      </c>
      <c r="L11" s="10">
        <f t="shared" si="1"/>
        <v>8323.0129285714283</v>
      </c>
      <c r="M11" s="10">
        <f t="shared" si="1"/>
        <v>8819.0811857142853</v>
      </c>
      <c r="N11" s="9">
        <f>N9/2.8</f>
        <v>100372.2234</v>
      </c>
    </row>
    <row r="12" spans="1:14" x14ac:dyDescent="0.35">
      <c r="A12" s="1" t="s">
        <v>34</v>
      </c>
      <c r="B12" s="10">
        <f>(B8/2.8)/100</f>
        <v>112.07767857142859</v>
      </c>
      <c r="C12" s="10">
        <f>(C8/2.8)/1000</f>
        <v>11.662057142857144</v>
      </c>
      <c r="D12" s="10">
        <f t="shared" ref="D12:N12" si="2">(D8/2.8)/1000</f>
        <v>10.902150000000001</v>
      </c>
      <c r="E12" s="10">
        <f t="shared" si="2"/>
        <v>18.797685714285716</v>
      </c>
      <c r="F12" s="10">
        <f t="shared" si="2"/>
        <v>48.83421785714286</v>
      </c>
      <c r="G12" s="10">
        <f t="shared" si="2"/>
        <v>20.940682142857145</v>
      </c>
      <c r="H12" s="10">
        <f t="shared" si="2"/>
        <v>46.613810714285719</v>
      </c>
      <c r="I12" s="10">
        <f t="shared" si="2"/>
        <v>40.758389285714294</v>
      </c>
      <c r="J12" s="10">
        <f t="shared" si="2"/>
        <v>33.597464285714281</v>
      </c>
      <c r="K12" s="10">
        <f t="shared" si="2"/>
        <v>34.119539285714289</v>
      </c>
      <c r="L12" s="10">
        <f t="shared" si="2"/>
        <v>27.743376428571427</v>
      </c>
      <c r="M12" s="10">
        <f t="shared" si="2"/>
        <v>29.396937285714287</v>
      </c>
      <c r="N12" s="10">
        <f t="shared" si="2"/>
        <v>334.57407800000004</v>
      </c>
    </row>
    <row r="13" spans="1:14" x14ac:dyDescent="0.35">
      <c r="A13" s="1" t="s">
        <v>35</v>
      </c>
      <c r="B13" s="10">
        <f>(B9/2.8)/1000</f>
        <v>3.3623303571428576</v>
      </c>
      <c r="C13" s="10">
        <f t="shared" ref="C13:M13" si="3">(C9/2.8)/1000</f>
        <v>3.4986171428571424</v>
      </c>
      <c r="D13" s="10">
        <f t="shared" si="3"/>
        <v>3.2706450000000005</v>
      </c>
      <c r="E13" s="10">
        <f t="shared" si="3"/>
        <v>5.6393057142857144</v>
      </c>
      <c r="F13" s="10">
        <f t="shared" si="3"/>
        <v>14.650265357142857</v>
      </c>
      <c r="G13" s="10">
        <f t="shared" si="3"/>
        <v>6.2822046428571428</v>
      </c>
      <c r="H13" s="10">
        <f t="shared" si="3"/>
        <v>13.984143214285714</v>
      </c>
      <c r="I13" s="10">
        <f t="shared" si="3"/>
        <v>12.227516785714286</v>
      </c>
      <c r="J13" s="10">
        <f t="shared" si="3"/>
        <v>10.079239285714285</v>
      </c>
      <c r="K13" s="10">
        <f t="shared" si="3"/>
        <v>10.235861785714286</v>
      </c>
      <c r="L13" s="10">
        <f t="shared" si="3"/>
        <v>8.323012928571428</v>
      </c>
      <c r="M13" s="10">
        <f t="shared" si="3"/>
        <v>8.8190811857142855</v>
      </c>
      <c r="N13" s="20">
        <f>(N9/2.8)/1000</f>
        <v>100.3722234</v>
      </c>
    </row>
    <row r="14" spans="1:14" x14ac:dyDescent="0.35">
      <c r="A14" s="7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  <row r="15" spans="1:14" ht="75" x14ac:dyDescent="0.35">
      <c r="A15" s="14" t="s">
        <v>20</v>
      </c>
      <c r="B15" s="14" t="s">
        <v>24</v>
      </c>
      <c r="C15" s="14" t="s">
        <v>31</v>
      </c>
      <c r="D15" s="14" t="s">
        <v>21</v>
      </c>
      <c r="E15" s="14" t="s">
        <v>22</v>
      </c>
      <c r="F15" s="14" t="s">
        <v>23</v>
      </c>
      <c r="G15" s="14" t="s">
        <v>26</v>
      </c>
      <c r="H15" s="14" t="s">
        <v>25</v>
      </c>
      <c r="I15" s="14" t="s">
        <v>27</v>
      </c>
      <c r="J15" s="12"/>
      <c r="K15" s="12"/>
      <c r="L15" s="12"/>
      <c r="M15" s="12"/>
      <c r="N15" s="13"/>
    </row>
    <row r="16" spans="1:14" x14ac:dyDescent="0.35">
      <c r="A16" s="15" t="s">
        <v>30</v>
      </c>
      <c r="B16" s="18">
        <v>60</v>
      </c>
      <c r="C16" s="10">
        <f>N13</f>
        <v>100.3722234</v>
      </c>
      <c r="D16" s="10">
        <v>111.116</v>
      </c>
      <c r="E16" s="16">
        <v>1120000</v>
      </c>
      <c r="F16" s="10">
        <f>(0.04*D16)*1000</f>
        <v>4444.6399999999994</v>
      </c>
      <c r="G16" s="17">
        <f>(30*N9-30*I16)-E16</f>
        <v>5631266.7655999996</v>
      </c>
      <c r="H16" s="10">
        <v>65</v>
      </c>
      <c r="I16" s="16">
        <f>E16*0.05</f>
        <v>56000</v>
      </c>
      <c r="J16" s="12"/>
      <c r="K16" s="12"/>
      <c r="L16" s="12"/>
      <c r="M16" s="12"/>
      <c r="N16" s="1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461E-8C6F-4DB0-AB6C-94EE80A0345F}">
  <dimension ref="A7:N16"/>
  <sheetViews>
    <sheetView zoomScale="81" workbookViewId="0">
      <selection activeCell="H17" sqref="H17"/>
    </sheetView>
  </sheetViews>
  <sheetFormatPr defaultRowHeight="14.5" x14ac:dyDescent="0.35"/>
  <cols>
    <col min="1" max="1" width="25.7265625" customWidth="1"/>
    <col min="2" max="2" width="10.7265625" customWidth="1"/>
    <col min="3" max="3" width="15.54296875" customWidth="1"/>
    <col min="4" max="4" width="13.453125" customWidth="1"/>
    <col min="5" max="5" width="11" bestFit="1" customWidth="1"/>
    <col min="6" max="6" width="8.81640625" bestFit="1" customWidth="1"/>
    <col min="7" max="7" width="11" bestFit="1" customWidth="1"/>
    <col min="8" max="8" width="14.1796875" customWidth="1"/>
    <col min="9" max="9" width="13" customWidth="1"/>
    <col min="10" max="10" width="9.81640625" bestFit="1" customWidth="1"/>
    <col min="11" max="11" width="8.81640625" bestFit="1" customWidth="1"/>
    <col min="12" max="13" width="8.81640625" customWidth="1"/>
    <col min="14" max="14" width="9.7265625" bestFit="1" customWidth="1"/>
  </cols>
  <sheetData>
    <row r="7" spans="1:14" x14ac:dyDescent="0.35">
      <c r="A7" s="1" t="s">
        <v>15</v>
      </c>
      <c r="B7" s="1" t="s">
        <v>4</v>
      </c>
      <c r="C7" s="1" t="s">
        <v>0</v>
      </c>
      <c r="D7" s="1" t="s">
        <v>9</v>
      </c>
      <c r="E7" s="1" t="s">
        <v>10</v>
      </c>
      <c r="F7" s="1" t="s">
        <v>5</v>
      </c>
      <c r="G7" s="1" t="s">
        <v>11</v>
      </c>
      <c r="H7" s="1" t="s">
        <v>6</v>
      </c>
      <c r="I7" s="1" t="s">
        <v>7</v>
      </c>
      <c r="J7" s="1" t="s">
        <v>8</v>
      </c>
      <c r="K7" s="1" t="s">
        <v>3</v>
      </c>
      <c r="L7" s="1" t="s">
        <v>28</v>
      </c>
      <c r="M7" s="1" t="s">
        <v>29</v>
      </c>
      <c r="N7" s="1" t="s">
        <v>1</v>
      </c>
    </row>
    <row r="8" spans="1:14" x14ac:dyDescent="0.35">
      <c r="A8" s="1" t="s">
        <v>2</v>
      </c>
      <c r="B8" s="4">
        <v>99735.67</v>
      </c>
      <c r="C8" s="4">
        <v>44607.98</v>
      </c>
      <c r="D8" s="4">
        <v>58900.32</v>
      </c>
      <c r="E8" s="4">
        <v>64767.55</v>
      </c>
      <c r="F8" s="4">
        <v>65050.48</v>
      </c>
      <c r="G8" s="4">
        <v>58666.09</v>
      </c>
      <c r="H8" s="4">
        <v>39782.400000000001</v>
      </c>
      <c r="I8" s="4">
        <v>91220.13</v>
      </c>
      <c r="J8" s="4">
        <v>130625.37</v>
      </c>
      <c r="K8" s="4">
        <v>87191.07</v>
      </c>
      <c r="L8" s="4">
        <f>AVERAGE(B8:K8)</f>
        <v>74054.706000000006</v>
      </c>
      <c r="M8" s="4">
        <f>AVERAGE(C8:L8)</f>
        <v>71486.609600000011</v>
      </c>
      <c r="N8" s="2">
        <f>SUM(B8:M8)</f>
        <v>886088.37560000003</v>
      </c>
    </row>
    <row r="9" spans="1:14" x14ac:dyDescent="0.35">
      <c r="A9" s="1" t="s">
        <v>13</v>
      </c>
      <c r="B9" s="2">
        <f>30/100*B8</f>
        <v>29920.700999999997</v>
      </c>
      <c r="C9" s="2">
        <f t="shared" ref="C9:K9" si="0">30/100*C8</f>
        <v>13382.394</v>
      </c>
      <c r="D9" s="2">
        <f>30/100*D8</f>
        <v>17670.095999999998</v>
      </c>
      <c r="E9" s="2">
        <f t="shared" si="0"/>
        <v>19430.264999999999</v>
      </c>
      <c r="F9" s="2">
        <f t="shared" si="0"/>
        <v>19515.144</v>
      </c>
      <c r="G9" s="2">
        <f t="shared" si="0"/>
        <v>17599.826999999997</v>
      </c>
      <c r="H9" s="2">
        <f t="shared" si="0"/>
        <v>11934.72</v>
      </c>
      <c r="I9" s="2">
        <f t="shared" si="0"/>
        <v>27366.039000000001</v>
      </c>
      <c r="J9" s="2">
        <f t="shared" si="0"/>
        <v>39187.610999999997</v>
      </c>
      <c r="K9" s="2">
        <f t="shared" si="0"/>
        <v>26157.321</v>
      </c>
      <c r="L9" s="4">
        <f>AVERAGE(B9:K9)</f>
        <v>22216.411799999998</v>
      </c>
      <c r="M9" s="4">
        <f>AVERAGE(C9:L9)</f>
        <v>21445.98288</v>
      </c>
      <c r="N9" s="2">
        <f>SUM(B9:M9)</f>
        <v>265826.51267999999</v>
      </c>
    </row>
    <row r="10" spans="1:14" x14ac:dyDescent="0.35">
      <c r="A10" s="1" t="s">
        <v>32</v>
      </c>
      <c r="B10" s="10">
        <f>B8/2.8</f>
        <v>35619.882142857146</v>
      </c>
      <c r="C10" s="10">
        <f t="shared" ref="C10:M11" si="1">C8/2.8</f>
        <v>15931.421428571432</v>
      </c>
      <c r="D10" s="10">
        <f t="shared" si="1"/>
        <v>21035.828571428574</v>
      </c>
      <c r="E10" s="10">
        <f t="shared" si="1"/>
        <v>23131.267857142859</v>
      </c>
      <c r="F10" s="10">
        <f t="shared" si="1"/>
        <v>23232.314285714288</v>
      </c>
      <c r="G10" s="10">
        <f t="shared" si="1"/>
        <v>20952.174999999999</v>
      </c>
      <c r="H10" s="10">
        <f t="shared" si="1"/>
        <v>14208.000000000002</v>
      </c>
      <c r="I10" s="10">
        <f t="shared" si="1"/>
        <v>32578.617857142861</v>
      </c>
      <c r="J10" s="10">
        <f t="shared" si="1"/>
        <v>46651.917857142857</v>
      </c>
      <c r="K10" s="10">
        <f t="shared" si="1"/>
        <v>31139.66785714286</v>
      </c>
      <c r="L10" s="10">
        <f t="shared" si="1"/>
        <v>26448.10928571429</v>
      </c>
      <c r="M10" s="10">
        <f t="shared" si="1"/>
        <v>25530.932000000004</v>
      </c>
      <c r="N10" s="9">
        <f>N8/2.8</f>
        <v>316460.13414285716</v>
      </c>
    </row>
    <row r="11" spans="1:14" x14ac:dyDescent="0.35">
      <c r="A11" s="1" t="s">
        <v>33</v>
      </c>
      <c r="B11" s="10">
        <f>B9/2.8</f>
        <v>10685.964642857143</v>
      </c>
      <c r="C11" s="10">
        <f>C9/2.8</f>
        <v>4779.4264285714289</v>
      </c>
      <c r="D11" s="10">
        <f t="shared" si="1"/>
        <v>6310.7485714285713</v>
      </c>
      <c r="E11" s="10">
        <f t="shared" si="1"/>
        <v>6939.3803571428571</v>
      </c>
      <c r="F11" s="10">
        <f t="shared" si="1"/>
        <v>6969.6942857142858</v>
      </c>
      <c r="G11" s="10">
        <f t="shared" si="1"/>
        <v>6285.6524999999992</v>
      </c>
      <c r="H11" s="10">
        <f t="shared" si="1"/>
        <v>4262.3999999999996</v>
      </c>
      <c r="I11" s="10">
        <f t="shared" si="1"/>
        <v>9773.5853571428579</v>
      </c>
      <c r="J11" s="10">
        <f t="shared" si="1"/>
        <v>13995.575357142858</v>
      </c>
      <c r="K11" s="10">
        <f t="shared" si="1"/>
        <v>9341.9003571428584</v>
      </c>
      <c r="L11" s="10">
        <f t="shared" si="1"/>
        <v>7934.4327857142853</v>
      </c>
      <c r="M11" s="10">
        <f t="shared" si="1"/>
        <v>7659.2796000000008</v>
      </c>
      <c r="N11" s="9">
        <f>N9/2.8</f>
        <v>94938.04024285714</v>
      </c>
    </row>
    <row r="12" spans="1:14" x14ac:dyDescent="0.35">
      <c r="A12" s="1" t="s">
        <v>34</v>
      </c>
      <c r="B12" s="10">
        <f>(B8/2.8)/100</f>
        <v>356.19882142857148</v>
      </c>
      <c r="C12" s="10">
        <f>(C8/2.8)/1000</f>
        <v>15.931421428571431</v>
      </c>
      <c r="D12" s="10">
        <f t="shared" ref="D12:N12" si="2">(D8/2.8)/1000</f>
        <v>21.035828571428574</v>
      </c>
      <c r="E12" s="10">
        <f t="shared" si="2"/>
        <v>23.131267857142859</v>
      </c>
      <c r="F12" s="10">
        <f t="shared" si="2"/>
        <v>23.232314285714288</v>
      </c>
      <c r="G12" s="10">
        <f t="shared" si="2"/>
        <v>20.952175</v>
      </c>
      <c r="H12" s="10">
        <f t="shared" si="2"/>
        <v>14.208000000000002</v>
      </c>
      <c r="I12" s="10">
        <f t="shared" si="2"/>
        <v>32.578617857142859</v>
      </c>
      <c r="J12" s="10">
        <f t="shared" si="2"/>
        <v>46.651917857142855</v>
      </c>
      <c r="K12" s="10">
        <f t="shared" si="2"/>
        <v>31.139667857142861</v>
      </c>
      <c r="L12" s="10">
        <f t="shared" si="2"/>
        <v>26.448109285714292</v>
      </c>
      <c r="M12" s="10">
        <f t="shared" si="2"/>
        <v>25.530932000000004</v>
      </c>
      <c r="N12" s="10">
        <f t="shared" si="2"/>
        <v>316.46013414285716</v>
      </c>
    </row>
    <row r="13" spans="1:14" x14ac:dyDescent="0.35">
      <c r="A13" s="1" t="s">
        <v>35</v>
      </c>
      <c r="B13" s="10">
        <f>(B9/2.8)/1000</f>
        <v>10.685964642857144</v>
      </c>
      <c r="C13" s="10">
        <f t="shared" ref="C13:M13" si="3">(C9/2.8)/1000</f>
        <v>4.779426428571429</v>
      </c>
      <c r="D13" s="10">
        <f t="shared" si="3"/>
        <v>6.3107485714285714</v>
      </c>
      <c r="E13" s="10">
        <f t="shared" si="3"/>
        <v>6.9393803571428574</v>
      </c>
      <c r="F13" s="10">
        <f t="shared" si="3"/>
        <v>6.9696942857142856</v>
      </c>
      <c r="G13" s="10">
        <f t="shared" si="3"/>
        <v>6.2856524999999994</v>
      </c>
      <c r="H13" s="10">
        <f t="shared" si="3"/>
        <v>4.2623999999999995</v>
      </c>
      <c r="I13" s="10">
        <f t="shared" si="3"/>
        <v>9.7735853571428581</v>
      </c>
      <c r="J13" s="10">
        <f t="shared" si="3"/>
        <v>13.995575357142858</v>
      </c>
      <c r="K13" s="10">
        <f t="shared" si="3"/>
        <v>9.3419003571428583</v>
      </c>
      <c r="L13" s="10">
        <f t="shared" si="3"/>
        <v>7.9344327857142849</v>
      </c>
      <c r="M13" s="10">
        <f t="shared" si="3"/>
        <v>7.6592796000000005</v>
      </c>
      <c r="N13" s="20">
        <f>(N9/2.8)/1000</f>
        <v>94.938040242857141</v>
      </c>
    </row>
    <row r="14" spans="1:14" x14ac:dyDescent="0.35">
      <c r="A14" s="7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  <row r="15" spans="1:14" ht="75" x14ac:dyDescent="0.35">
      <c r="A15" s="14" t="s">
        <v>20</v>
      </c>
      <c r="B15" s="14" t="s">
        <v>24</v>
      </c>
      <c r="C15" s="14" t="s">
        <v>31</v>
      </c>
      <c r="D15" s="14" t="s">
        <v>21</v>
      </c>
      <c r="E15" s="14" t="s">
        <v>22</v>
      </c>
      <c r="F15" s="14" t="s">
        <v>23</v>
      </c>
      <c r="G15" s="14" t="s">
        <v>26</v>
      </c>
      <c r="H15" s="14" t="s">
        <v>25</v>
      </c>
      <c r="I15" s="14" t="s">
        <v>27</v>
      </c>
      <c r="J15" s="12"/>
      <c r="K15" s="12"/>
      <c r="L15" s="12"/>
      <c r="M15" s="12"/>
      <c r="N15" s="13"/>
    </row>
    <row r="16" spans="1:14" x14ac:dyDescent="0.35">
      <c r="A16" s="15" t="s">
        <v>30</v>
      </c>
      <c r="B16" s="18">
        <v>55</v>
      </c>
      <c r="C16" s="10">
        <f>N13</f>
        <v>94.938040242857141</v>
      </c>
      <c r="D16" s="10">
        <v>102.127</v>
      </c>
      <c r="E16" s="16">
        <v>1050000</v>
      </c>
      <c r="F16" s="10">
        <f>(0.04*D16)*1000</f>
        <v>4085.0799999999995</v>
      </c>
      <c r="G16" s="17">
        <f>(30*N9-30*I16)-E16</f>
        <v>5349795.3803999992</v>
      </c>
      <c r="H16" s="10">
        <v>60</v>
      </c>
      <c r="I16" s="16">
        <f>E16*0.05</f>
        <v>52500</v>
      </c>
      <c r="J16" s="12"/>
      <c r="K16" s="12"/>
      <c r="L16" s="12"/>
      <c r="M16" s="12"/>
      <c r="N16" s="1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64F58-F535-41EE-9B20-D90EC526E8B9}">
  <dimension ref="B7:O16"/>
  <sheetViews>
    <sheetView zoomScale="83" workbookViewId="0">
      <selection activeCell="O9" sqref="O9"/>
    </sheetView>
  </sheetViews>
  <sheetFormatPr defaultRowHeight="14.5" x14ac:dyDescent="0.35"/>
  <cols>
    <col min="2" max="2" width="27.54296875" customWidth="1"/>
    <col min="3" max="3" width="13" customWidth="1"/>
    <col min="4" max="4" width="12.54296875" customWidth="1"/>
    <col min="5" max="5" width="14" customWidth="1"/>
    <col min="6" max="6" width="11.81640625" bestFit="1" customWidth="1"/>
    <col min="7" max="7" width="13.453125" customWidth="1"/>
    <col min="8" max="8" width="14.54296875" customWidth="1"/>
    <col min="9" max="9" width="15.7265625" customWidth="1"/>
    <col min="10" max="10" width="13.453125" customWidth="1"/>
    <col min="11" max="14" width="9.81640625" customWidth="1"/>
    <col min="15" max="15" width="12.26953125" customWidth="1"/>
  </cols>
  <sheetData>
    <row r="7" spans="2:15" x14ac:dyDescent="0.35">
      <c r="B7" s="1" t="s">
        <v>16</v>
      </c>
      <c r="C7" s="1" t="s">
        <v>4</v>
      </c>
      <c r="D7" s="1" t="s">
        <v>0</v>
      </c>
      <c r="E7" s="1" t="s">
        <v>9</v>
      </c>
      <c r="F7" s="1" t="s">
        <v>10</v>
      </c>
      <c r="G7" s="1" t="s">
        <v>5</v>
      </c>
      <c r="H7" s="1" t="s">
        <v>11</v>
      </c>
      <c r="I7" s="1" t="s">
        <v>6</v>
      </c>
      <c r="J7" s="1" t="s">
        <v>7</v>
      </c>
      <c r="K7" s="1" t="s">
        <v>8</v>
      </c>
      <c r="L7" s="1" t="s">
        <v>3</v>
      </c>
      <c r="M7" s="1" t="s">
        <v>28</v>
      </c>
      <c r="N7" s="1" t="s">
        <v>29</v>
      </c>
      <c r="O7" s="1" t="s">
        <v>1</v>
      </c>
    </row>
    <row r="8" spans="2:15" x14ac:dyDescent="0.35">
      <c r="B8" s="1" t="s">
        <v>2</v>
      </c>
      <c r="C8" s="3">
        <v>181278.65</v>
      </c>
      <c r="D8" s="3">
        <v>190400.84</v>
      </c>
      <c r="E8" s="3">
        <v>133855.60999999999</v>
      </c>
      <c r="F8" s="3">
        <v>121385.61</v>
      </c>
      <c r="G8" s="3">
        <v>135108.31</v>
      </c>
      <c r="H8" s="3">
        <v>144121.06</v>
      </c>
      <c r="I8" s="3">
        <f>AVERAGE(C8:H8)</f>
        <v>151025.01333333334</v>
      </c>
      <c r="J8" s="3">
        <f t="shared" ref="J8:M8" si="0">AVERAGE(D8:I8)</f>
        <v>145982.74055555553</v>
      </c>
      <c r="K8" s="3">
        <f t="shared" si="0"/>
        <v>138579.72398148148</v>
      </c>
      <c r="L8" s="3">
        <f t="shared" si="0"/>
        <v>139367.07631172839</v>
      </c>
      <c r="M8" s="3">
        <f t="shared" si="0"/>
        <v>142363.98736368315</v>
      </c>
      <c r="N8" s="3">
        <f>AVERAGE(H8:M8)</f>
        <v>143573.266924297</v>
      </c>
      <c r="O8" s="2">
        <f>SUM(C8:N8)</f>
        <v>1767041.8884700791</v>
      </c>
    </row>
    <row r="9" spans="2:15" x14ac:dyDescent="0.35">
      <c r="B9" s="1" t="s">
        <v>13</v>
      </c>
      <c r="C9" s="2">
        <f>30/100*C8</f>
        <v>54383.594999999994</v>
      </c>
      <c r="D9" s="2">
        <f t="shared" ref="D9:H9" si="1">30/100*D8</f>
        <v>57120.252</v>
      </c>
      <c r="E9" s="2">
        <f t="shared" si="1"/>
        <v>40156.682999999997</v>
      </c>
      <c r="F9" s="2">
        <f t="shared" si="1"/>
        <v>36415.682999999997</v>
      </c>
      <c r="G9" s="2">
        <f t="shared" si="1"/>
        <v>40532.492999999995</v>
      </c>
      <c r="H9" s="2">
        <f t="shared" si="1"/>
        <v>43236.317999999999</v>
      </c>
      <c r="I9" s="3">
        <f>AVERAGE(C9:H9)</f>
        <v>45307.503999999994</v>
      </c>
      <c r="J9" s="3">
        <f t="shared" ref="J9:N9" si="2">AVERAGE(D9:I9)</f>
        <v>43794.822166666658</v>
      </c>
      <c r="K9" s="3">
        <f t="shared" si="2"/>
        <v>41573.917194444439</v>
      </c>
      <c r="L9" s="3">
        <f t="shared" si="2"/>
        <v>41810.122893518514</v>
      </c>
      <c r="M9" s="3">
        <f t="shared" si="2"/>
        <v>42709.196209104928</v>
      </c>
      <c r="N9" s="3">
        <f t="shared" si="2"/>
        <v>43071.980077289081</v>
      </c>
      <c r="O9" s="2">
        <f>SUM(C9:N9)</f>
        <v>530112.56654102367</v>
      </c>
    </row>
    <row r="10" spans="2:15" x14ac:dyDescent="0.35">
      <c r="B10" s="1" t="s">
        <v>32</v>
      </c>
      <c r="C10" s="10">
        <f>C8/2.8</f>
        <v>64742.375</v>
      </c>
      <c r="D10" s="10">
        <f t="shared" ref="D10:N11" si="3">D8/2.8</f>
        <v>68000.3</v>
      </c>
      <c r="E10" s="10">
        <f t="shared" si="3"/>
        <v>47805.574999999997</v>
      </c>
      <c r="F10" s="10">
        <f t="shared" si="3"/>
        <v>43352.003571428577</v>
      </c>
      <c r="G10" s="10">
        <f t="shared" si="3"/>
        <v>48252.967857142859</v>
      </c>
      <c r="H10" s="10">
        <f t="shared" si="3"/>
        <v>51471.807142857142</v>
      </c>
      <c r="I10" s="10">
        <f t="shared" si="3"/>
        <v>53937.504761904769</v>
      </c>
      <c r="J10" s="10">
        <f t="shared" si="3"/>
        <v>52136.693055555552</v>
      </c>
      <c r="K10" s="10">
        <f t="shared" si="3"/>
        <v>49492.758564814816</v>
      </c>
      <c r="L10" s="10">
        <f t="shared" si="3"/>
        <v>49773.95582561729</v>
      </c>
      <c r="M10" s="10">
        <f t="shared" si="3"/>
        <v>50844.281201315411</v>
      </c>
      <c r="N10" s="10">
        <f t="shared" si="3"/>
        <v>51276.1667586775</v>
      </c>
      <c r="O10" s="9">
        <f>O8/2.8</f>
        <v>631086.38873931393</v>
      </c>
    </row>
    <row r="11" spans="2:15" x14ac:dyDescent="0.35">
      <c r="B11" s="1" t="s">
        <v>33</v>
      </c>
      <c r="C11" s="10">
        <f>C9/2.8</f>
        <v>19422.712499999998</v>
      </c>
      <c r="D11" s="10">
        <f>D9/2.8</f>
        <v>20400.09</v>
      </c>
      <c r="E11" s="10">
        <f t="shared" si="3"/>
        <v>14341.672500000001</v>
      </c>
      <c r="F11" s="10">
        <f t="shared" si="3"/>
        <v>13005.601071428571</v>
      </c>
      <c r="G11" s="10">
        <f t="shared" si="3"/>
        <v>14475.890357142856</v>
      </c>
      <c r="H11" s="10">
        <f t="shared" si="3"/>
        <v>15441.542142857144</v>
      </c>
      <c r="I11" s="10">
        <f t="shared" si="3"/>
        <v>16181.251428571428</v>
      </c>
      <c r="J11" s="10">
        <f t="shared" si="3"/>
        <v>15641.007916666664</v>
      </c>
      <c r="K11" s="10">
        <f t="shared" si="3"/>
        <v>14847.827569444444</v>
      </c>
      <c r="L11" s="10">
        <f t="shared" si="3"/>
        <v>14932.186747685184</v>
      </c>
      <c r="M11" s="10">
        <f t="shared" si="3"/>
        <v>15253.284360394618</v>
      </c>
      <c r="N11" s="10">
        <f t="shared" si="3"/>
        <v>15382.850027603245</v>
      </c>
      <c r="O11" s="9">
        <f>O9/2.8</f>
        <v>189325.91662179417</v>
      </c>
    </row>
    <row r="12" spans="2:15" x14ac:dyDescent="0.35">
      <c r="B12" s="1" t="s">
        <v>34</v>
      </c>
      <c r="C12" s="10">
        <f>(C8/2.8)/100</f>
        <v>647.42375000000004</v>
      </c>
      <c r="D12" s="10">
        <f>(D8/2.8)/1000</f>
        <v>68.00030000000001</v>
      </c>
      <c r="E12" s="10">
        <f t="shared" ref="E12:N12" si="4">(E8/2.8)/1000</f>
        <v>47.805574999999997</v>
      </c>
      <c r="F12" s="10">
        <f t="shared" si="4"/>
        <v>43.352003571428575</v>
      </c>
      <c r="G12" s="10">
        <f t="shared" si="4"/>
        <v>48.252967857142856</v>
      </c>
      <c r="H12" s="10">
        <f t="shared" si="4"/>
        <v>51.471807142857145</v>
      </c>
      <c r="I12" s="10">
        <f t="shared" si="4"/>
        <v>53.937504761904769</v>
      </c>
      <c r="J12" s="10">
        <f t="shared" si="4"/>
        <v>52.136693055555554</v>
      </c>
      <c r="K12" s="10">
        <f t="shared" si="4"/>
        <v>49.492758564814814</v>
      </c>
      <c r="L12" s="10">
        <f t="shared" si="4"/>
        <v>49.773955825617293</v>
      </c>
      <c r="M12" s="10">
        <f t="shared" si="4"/>
        <v>50.844281201315411</v>
      </c>
      <c r="N12" s="10">
        <f t="shared" si="4"/>
        <v>51.276166758677498</v>
      </c>
      <c r="O12" s="10">
        <f>(O8/2.8)/1000</f>
        <v>631.08638873931397</v>
      </c>
    </row>
    <row r="13" spans="2:15" x14ac:dyDescent="0.35">
      <c r="B13" s="1" t="s">
        <v>35</v>
      </c>
      <c r="C13" s="10">
        <f>(C9/2.8)/1000</f>
        <v>19.422712499999999</v>
      </c>
      <c r="D13" s="10">
        <f t="shared" ref="D13:O13" si="5">(D9/2.8)/1000</f>
        <v>20.400089999999999</v>
      </c>
      <c r="E13" s="10">
        <f t="shared" si="5"/>
        <v>14.341672500000001</v>
      </c>
      <c r="F13" s="10">
        <f t="shared" si="5"/>
        <v>13.005601071428572</v>
      </c>
      <c r="G13" s="10">
        <f t="shared" si="5"/>
        <v>14.475890357142857</v>
      </c>
      <c r="H13" s="10">
        <f t="shared" si="5"/>
        <v>15.441542142857145</v>
      </c>
      <c r="I13" s="10">
        <f t="shared" si="5"/>
        <v>16.181251428571429</v>
      </c>
      <c r="J13" s="10">
        <f t="shared" si="5"/>
        <v>15.641007916666664</v>
      </c>
      <c r="K13" s="10">
        <f t="shared" si="5"/>
        <v>14.847827569444444</v>
      </c>
      <c r="L13" s="10">
        <f t="shared" si="5"/>
        <v>14.932186747685185</v>
      </c>
      <c r="M13" s="10">
        <f t="shared" si="5"/>
        <v>15.253284360394618</v>
      </c>
      <c r="N13" s="10">
        <f t="shared" si="5"/>
        <v>15.382850027603245</v>
      </c>
      <c r="O13" s="20">
        <f t="shared" si="5"/>
        <v>189.32591662179416</v>
      </c>
    </row>
    <row r="14" spans="2:15" x14ac:dyDescent="0.35">
      <c r="B14" s="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</row>
    <row r="15" spans="2:15" ht="62.5" x14ac:dyDescent="0.35">
      <c r="B15" s="14" t="s">
        <v>20</v>
      </c>
      <c r="C15" s="14" t="s">
        <v>24</v>
      </c>
      <c r="D15" s="14" t="s">
        <v>31</v>
      </c>
      <c r="E15" s="14" t="s">
        <v>21</v>
      </c>
      <c r="F15" s="14" t="s">
        <v>22</v>
      </c>
      <c r="G15" s="14" t="s">
        <v>23</v>
      </c>
      <c r="H15" s="14" t="s">
        <v>26</v>
      </c>
      <c r="I15" s="14" t="s">
        <v>25</v>
      </c>
      <c r="J15" s="14" t="s">
        <v>27</v>
      </c>
      <c r="K15" s="12"/>
      <c r="L15" s="12"/>
      <c r="M15" s="12"/>
      <c r="N15" s="12"/>
      <c r="O15" s="13"/>
    </row>
    <row r="16" spans="2:15" x14ac:dyDescent="0.35">
      <c r="B16" s="15" t="s">
        <v>30</v>
      </c>
      <c r="C16" s="18">
        <v>105</v>
      </c>
      <c r="D16" s="10">
        <f>O13</f>
        <v>189.32591662179416</v>
      </c>
      <c r="E16" s="10">
        <v>195.024</v>
      </c>
      <c r="F16" s="16">
        <v>1770000</v>
      </c>
      <c r="G16" s="10">
        <f>(0.04*E16)*1000</f>
        <v>7800.96</v>
      </c>
      <c r="H16" s="17">
        <f>(30*O9-30*J16)-F16</f>
        <v>11478376.99623071</v>
      </c>
      <c r="I16" s="10">
        <v>110</v>
      </c>
      <c r="J16" s="16">
        <f>F16*0.05</f>
        <v>88500</v>
      </c>
      <c r="K16" s="12"/>
      <c r="L16" s="12"/>
      <c r="M16" s="12"/>
      <c r="N16" s="12"/>
      <c r="O16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KIDJA</vt:lpstr>
      <vt:lpstr>KHAYA-LA-BANTU</vt:lpstr>
      <vt:lpstr>SKATE PARK</vt:lpstr>
      <vt:lpstr>DEDAT METLIFE TOWERS</vt:lpstr>
      <vt:lpstr>MSCC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Bernet Mabele</dc:creator>
  <cp:lastModifiedBy>Bernet Mabele</cp:lastModifiedBy>
  <cp:lastPrinted>2024-05-22T17:50:45Z</cp:lastPrinted>
  <dcterms:created xsi:type="dcterms:W3CDTF">2024-03-13T15:59:15Z</dcterms:created>
  <dcterms:modified xsi:type="dcterms:W3CDTF">2024-06-10T08:25:22Z</dcterms:modified>
</cp:coreProperties>
</file>